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6" windowWidth="14940" windowHeight="9156" activeTab="0"/>
  </bookViews>
  <sheets>
    <sheet name="附件1" sheetId="1" r:id="rId1"/>
  </sheets>
  <definedNames>
    <definedName name="_xlnm.Print_Area" localSheetId="0">'附件1'!$A$1:$S$39</definedName>
  </definedNames>
  <calcPr fullCalcOnLoad="1"/>
</workbook>
</file>

<file path=xl/sharedStrings.xml><?xml version="1.0" encoding="utf-8"?>
<sst xmlns="http://schemas.openxmlformats.org/spreadsheetml/2006/main" count="100" uniqueCount="84">
  <si>
    <t>序号</t>
  </si>
  <si>
    <t>航空公司</t>
  </si>
  <si>
    <t>华北局</t>
  </si>
  <si>
    <t>华东局</t>
  </si>
  <si>
    <t>中南局</t>
  </si>
  <si>
    <t>西南局</t>
  </si>
  <si>
    <t>西北局</t>
  </si>
  <si>
    <t>东北局</t>
  </si>
  <si>
    <t>新疆局</t>
  </si>
  <si>
    <t>1</t>
  </si>
  <si>
    <t>中国国际航空股份有限公司</t>
  </si>
  <si>
    <t>2</t>
  </si>
  <si>
    <t>中国东方航空股份有限公司</t>
  </si>
  <si>
    <t>3</t>
  </si>
  <si>
    <t>中国南方航空股份有限公司</t>
  </si>
  <si>
    <t>4</t>
  </si>
  <si>
    <t>厦门航空有限公司</t>
  </si>
  <si>
    <t>5</t>
  </si>
  <si>
    <t>山东航空股份有限公司</t>
  </si>
  <si>
    <t>6</t>
  </si>
  <si>
    <t>上海航空有限公司</t>
  </si>
  <si>
    <t>7</t>
  </si>
  <si>
    <t>深圳航空有限责任公司</t>
  </si>
  <si>
    <t>8</t>
  </si>
  <si>
    <t>海南航空股份有限公司</t>
  </si>
  <si>
    <t>9</t>
  </si>
  <si>
    <t>四川航空股份有限公司</t>
  </si>
  <si>
    <t>10</t>
  </si>
  <si>
    <t>奥凯航空有限公司</t>
  </si>
  <si>
    <t>11</t>
  </si>
  <si>
    <t>成都航空有限公司</t>
  </si>
  <si>
    <t>12</t>
  </si>
  <si>
    <t>春秋航空股份有限公司</t>
  </si>
  <si>
    <t>13</t>
  </si>
  <si>
    <t>中国联合航空有限公司</t>
  </si>
  <si>
    <t>14</t>
  </si>
  <si>
    <t>云南祥鹏航空有限责任公司</t>
  </si>
  <si>
    <t>15</t>
  </si>
  <si>
    <t>北京首都航空有限公司</t>
  </si>
  <si>
    <t>16</t>
  </si>
  <si>
    <t>华夏航空股份有限公司</t>
  </si>
  <si>
    <t>17</t>
  </si>
  <si>
    <t>上海吉祥航空有限公司</t>
  </si>
  <si>
    <t>18</t>
  </si>
  <si>
    <t>天津航空有限责任公司</t>
  </si>
  <si>
    <t>19</t>
  </si>
  <si>
    <t>西部航空有限责任公司</t>
  </si>
  <si>
    <t>20</t>
  </si>
  <si>
    <t>河北航空公司</t>
  </si>
  <si>
    <t>21</t>
  </si>
  <si>
    <t>昆明航空有限公司</t>
  </si>
  <si>
    <t>22</t>
  </si>
  <si>
    <t>幸福航空有限责任公司</t>
  </si>
  <si>
    <t>23</t>
  </si>
  <si>
    <t>西藏航空有限公司</t>
  </si>
  <si>
    <t>24</t>
  </si>
  <si>
    <t>中国飞龙航空公司</t>
  </si>
  <si>
    <t>25</t>
  </si>
  <si>
    <t>26</t>
  </si>
  <si>
    <t>27</t>
  </si>
  <si>
    <t>浙江长龙航空有限公司</t>
  </si>
  <si>
    <t>28</t>
  </si>
  <si>
    <t>广西北部湾航空有限责任公司</t>
  </si>
  <si>
    <t>29</t>
  </si>
  <si>
    <t>30</t>
  </si>
  <si>
    <t>31</t>
  </si>
  <si>
    <t>乌鲁木齐航空有限责任公司</t>
  </si>
  <si>
    <t>32</t>
  </si>
  <si>
    <t>33</t>
  </si>
  <si>
    <t>多彩贵州航空有限公司</t>
  </si>
  <si>
    <t>扬子江快运航空有限公司</t>
  </si>
  <si>
    <t>内蒙古通用航空股份有限公司</t>
  </si>
  <si>
    <t>河北中航通用航空有限公司</t>
  </si>
  <si>
    <t>江西航空有限公司</t>
  </si>
  <si>
    <t>桂林航空有限公司</t>
  </si>
  <si>
    <t>审核值</t>
  </si>
  <si>
    <t>2018年合计</t>
  </si>
  <si>
    <t>单位：万元</t>
  </si>
  <si>
    <t>非西藏航线</t>
  </si>
  <si>
    <t>西藏航线</t>
  </si>
  <si>
    <t>2018年支线航空补贴预算方案</t>
  </si>
  <si>
    <t>汇总</t>
  </si>
  <si>
    <t>华北局</t>
  </si>
  <si>
    <t>附件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</si>
</sst>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\ "/>
    <numFmt numFmtId="185" formatCode="#,##0.00_ "/>
    <numFmt numFmtId="186" formatCode="#,##0.000000000000_ "/>
    <numFmt numFmtId="187" formatCode="#,##0.000"/>
    <numFmt numFmtId="188" formatCode="#,##0.0000"/>
    <numFmt numFmtId="189" formatCode="0.00_);[Red]\(0.00\)"/>
    <numFmt numFmtId="190" formatCode="_ * #,##0.0_ ;_ * \-#,##0.0_ ;_ * &quot;-&quot;??_ ;_ @_ "/>
    <numFmt numFmtId="191" formatCode="_ * #,##0_ ;_ * \-#,##0_ ;_ * &quot;-&quot;??_ ;_ @_ "/>
    <numFmt numFmtId="192" formatCode="_ * #,##0.000_ ;_ * \-#,##0.000_ ;_ * &quot;-&quot;??_ ;_ @_ "/>
    <numFmt numFmtId="193" formatCode="#,##0.00_);[Red]\(#,##0.00\)"/>
    <numFmt numFmtId="194" formatCode="0_ "/>
    <numFmt numFmtId="195" formatCode="#,##0_ "/>
  </numFmts>
  <fonts count="23">
    <font>
      <sz val="10"/>
      <name val="Arial"/>
      <family val="2"/>
    </font>
    <font>
      <sz val="9"/>
      <name val="宋体"/>
      <family val="0"/>
    </font>
    <font>
      <b/>
      <sz val="22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1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10" fontId="4" fillId="0" borderId="0" xfId="0" applyNumberFormat="1" applyFont="1" applyAlignment="1">
      <alignment/>
    </xf>
    <xf numFmtId="0" fontId="1" fillId="24" borderId="0" xfId="0" applyFont="1" applyFill="1" applyBorder="1" applyAlignment="1">
      <alignment horizontal="right" vertical="center"/>
    </xf>
    <xf numFmtId="0" fontId="3" fillId="16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16" borderId="10" xfId="0" applyFont="1" applyFill="1" applyBorder="1" applyAlignment="1">
      <alignment horizontal="center" vertical="center"/>
    </xf>
    <xf numFmtId="193" fontId="0" fillId="0" borderId="0" xfId="0" applyNumberFormat="1" applyAlignment="1">
      <alignment/>
    </xf>
    <xf numFmtId="193" fontId="3" fillId="16" borderId="10" xfId="0" applyNumberFormat="1" applyFont="1" applyFill="1" applyBorder="1" applyAlignment="1">
      <alignment horizontal="center" vertical="center"/>
    </xf>
    <xf numFmtId="193" fontId="1" fillId="24" borderId="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1" fillId="24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vertical="center"/>
    </xf>
    <xf numFmtId="43" fontId="3" fillId="24" borderId="10" xfId="0" applyNumberFormat="1" applyFont="1" applyFill="1" applyBorder="1" applyAlignment="1">
      <alignment horizontal="right" vertical="center"/>
    </xf>
    <xf numFmtId="191" fontId="3" fillId="24" borderId="10" xfId="0" applyNumberFormat="1" applyFont="1" applyFill="1" applyBorder="1" applyAlignment="1">
      <alignment horizontal="right" vertical="center"/>
    </xf>
    <xf numFmtId="43" fontId="3" fillId="16" borderId="10" xfId="0" applyNumberFormat="1" applyFont="1" applyFill="1" applyBorder="1" applyAlignment="1">
      <alignment horizontal="right" vertical="center"/>
    </xf>
    <xf numFmtId="191" fontId="3" fillId="16" borderId="10" xfId="0" applyNumberFormat="1" applyFont="1" applyFill="1" applyBorder="1" applyAlignment="1">
      <alignment horizontal="right" vertical="center"/>
    </xf>
    <xf numFmtId="195" fontId="3" fillId="16" borderId="10" xfId="0" applyNumberFormat="1" applyFont="1" applyFill="1" applyBorder="1" applyAlignment="1">
      <alignment horizontal="right" vertical="center"/>
    </xf>
    <xf numFmtId="191" fontId="3" fillId="0" borderId="10" xfId="0" applyNumberFormat="1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 wrapText="1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1"/>
  </sheetPr>
  <dimension ref="A1:T39"/>
  <sheetViews>
    <sheetView tabSelected="1" zoomScale="70" zoomScaleNormal="70" workbookViewId="0" topLeftCell="A1">
      <selection activeCell="U15" sqref="U15"/>
    </sheetView>
  </sheetViews>
  <sheetFormatPr defaultColWidth="9.140625" defaultRowHeight="12.75"/>
  <cols>
    <col min="1" max="1" width="6.28125" style="14" customWidth="1"/>
    <col min="2" max="2" width="31.28125" style="0" customWidth="1"/>
    <col min="3" max="3" width="15.00390625" style="0" hidden="1" customWidth="1"/>
    <col min="4" max="4" width="12.7109375" style="0" customWidth="1"/>
    <col min="5" max="5" width="17.7109375" style="0" hidden="1" customWidth="1"/>
    <col min="6" max="6" width="17.7109375" style="0" customWidth="1"/>
    <col min="7" max="7" width="17.7109375" style="0" hidden="1" customWidth="1"/>
    <col min="8" max="8" width="17.7109375" style="0" customWidth="1"/>
    <col min="9" max="9" width="17.7109375" style="0" hidden="1" customWidth="1"/>
    <col min="10" max="10" width="17.7109375" style="0" customWidth="1"/>
    <col min="11" max="11" width="17.7109375" style="0" hidden="1" customWidth="1"/>
    <col min="12" max="12" width="17.7109375" style="0" customWidth="1"/>
    <col min="13" max="13" width="17.7109375" style="9" customWidth="1"/>
    <col min="14" max="14" width="17.7109375" style="0" hidden="1" customWidth="1"/>
    <col min="15" max="15" width="17.7109375" style="0" customWidth="1"/>
    <col min="16" max="16" width="17.7109375" style="0" hidden="1" customWidth="1"/>
    <col min="17" max="17" width="17.7109375" style="0" customWidth="1"/>
    <col min="18" max="18" width="17.7109375" style="0" hidden="1" customWidth="1"/>
    <col min="19" max="19" width="17.7109375" style="0" customWidth="1"/>
  </cols>
  <sheetData>
    <row r="1" ht="12.75">
      <c r="A1" s="12" t="s">
        <v>83</v>
      </c>
    </row>
    <row r="2" spans="1:19" ht="45" customHeight="1">
      <c r="A2" s="23" t="s">
        <v>80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ht="30" customHeight="1">
      <c r="A3" s="13"/>
      <c r="B3" s="1"/>
      <c r="C3" s="1"/>
      <c r="D3" s="1"/>
      <c r="E3" s="1"/>
      <c r="F3" s="1"/>
      <c r="G3" s="2"/>
      <c r="H3" s="2"/>
      <c r="I3" s="1"/>
      <c r="J3" s="1"/>
      <c r="K3" s="1"/>
      <c r="L3" s="1"/>
      <c r="M3" s="11"/>
      <c r="N3" s="1"/>
      <c r="O3" s="1"/>
      <c r="P3" s="1"/>
      <c r="Q3" s="1"/>
      <c r="S3" s="5" t="s">
        <v>77</v>
      </c>
    </row>
    <row r="4" spans="1:19" s="7" customFormat="1" ht="28.5" customHeight="1">
      <c r="A4" s="24" t="s">
        <v>0</v>
      </c>
      <c r="B4" s="24" t="s">
        <v>1</v>
      </c>
      <c r="C4" s="6"/>
      <c r="D4" s="26" t="s">
        <v>76</v>
      </c>
      <c r="E4" s="24" t="s">
        <v>82</v>
      </c>
      <c r="F4" s="24" t="s">
        <v>2</v>
      </c>
      <c r="G4" s="24" t="s">
        <v>3</v>
      </c>
      <c r="H4" s="24" t="s">
        <v>3</v>
      </c>
      <c r="I4" s="24" t="s">
        <v>4</v>
      </c>
      <c r="J4" s="24" t="s">
        <v>4</v>
      </c>
      <c r="K4" s="24" t="s">
        <v>5</v>
      </c>
      <c r="L4" s="24"/>
      <c r="M4" s="24"/>
      <c r="N4" s="24" t="s">
        <v>6</v>
      </c>
      <c r="O4" s="24" t="s">
        <v>6</v>
      </c>
      <c r="P4" s="24" t="s">
        <v>7</v>
      </c>
      <c r="Q4" s="24" t="s">
        <v>7</v>
      </c>
      <c r="R4" s="24" t="s">
        <v>8</v>
      </c>
      <c r="S4" s="24" t="s">
        <v>8</v>
      </c>
    </row>
    <row r="5" spans="1:19" s="3" customFormat="1" ht="28.5" customHeight="1">
      <c r="A5" s="24"/>
      <c r="B5" s="24"/>
      <c r="C5" s="6" t="s">
        <v>75</v>
      </c>
      <c r="D5" s="26"/>
      <c r="E5" s="24"/>
      <c r="F5" s="24"/>
      <c r="G5" s="24" t="s">
        <v>75</v>
      </c>
      <c r="H5" s="24" t="s">
        <v>75</v>
      </c>
      <c r="I5" s="24" t="s">
        <v>75</v>
      </c>
      <c r="J5" s="24" t="s">
        <v>75</v>
      </c>
      <c r="K5" s="8" t="s">
        <v>78</v>
      </c>
      <c r="L5" s="8" t="s">
        <v>78</v>
      </c>
      <c r="M5" s="10" t="s">
        <v>79</v>
      </c>
      <c r="N5" s="24" t="s">
        <v>75</v>
      </c>
      <c r="O5" s="24" t="s">
        <v>75</v>
      </c>
      <c r="P5" s="24" t="s">
        <v>75</v>
      </c>
      <c r="Q5" s="24" t="s">
        <v>75</v>
      </c>
      <c r="R5" s="24" t="s">
        <v>75</v>
      </c>
      <c r="S5" s="24" t="s">
        <v>75</v>
      </c>
    </row>
    <row r="6" spans="1:20" s="3" customFormat="1" ht="28.5" customHeight="1">
      <c r="A6" s="15" t="s">
        <v>9</v>
      </c>
      <c r="B6" s="16" t="s">
        <v>10</v>
      </c>
      <c r="C6" s="17">
        <f>E6+G6+I6+K6+N6+P6+R6+M6</f>
        <v>5200.05</v>
      </c>
      <c r="D6" s="18">
        <f>F6+H6+J6+L6+M6+O6+Q6+S6</f>
        <v>5200</v>
      </c>
      <c r="E6" s="17">
        <f>280.32-1.46</f>
        <v>278.86</v>
      </c>
      <c r="F6" s="18">
        <f>ROUND(E6,0)</f>
        <v>279</v>
      </c>
      <c r="G6" s="18">
        <f>33.85-1.12</f>
        <v>32.730000000000004</v>
      </c>
      <c r="H6" s="18">
        <f>ROUND(G6,0)</f>
        <v>33</v>
      </c>
      <c r="I6" s="18">
        <f>35.82-3.09</f>
        <v>32.730000000000004</v>
      </c>
      <c r="J6" s="18">
        <f>ROUND(I6,0)</f>
        <v>33</v>
      </c>
      <c r="K6" s="18">
        <f>1653.63-4.76</f>
        <v>1648.8700000000001</v>
      </c>
      <c r="L6" s="18">
        <f>ROUND(K6,0)</f>
        <v>1649</v>
      </c>
      <c r="M6" s="18">
        <v>1020</v>
      </c>
      <c r="N6" s="18">
        <f>0.89-0.89</f>
        <v>0</v>
      </c>
      <c r="O6" s="18">
        <f>ROUND(N6,0)</f>
        <v>0</v>
      </c>
      <c r="P6" s="18">
        <f>678.46-4.02</f>
        <v>674.44</v>
      </c>
      <c r="Q6" s="18">
        <f>ROUND(P6,0)</f>
        <v>674</v>
      </c>
      <c r="R6" s="18">
        <f>1528.68-16.26</f>
        <v>1512.42</v>
      </c>
      <c r="S6" s="18">
        <f>ROUND(R6,0)</f>
        <v>1512</v>
      </c>
      <c r="T6" s="4"/>
    </row>
    <row r="7" spans="1:20" s="3" customFormat="1" ht="28.5" customHeight="1">
      <c r="A7" s="15" t="s">
        <v>11</v>
      </c>
      <c r="B7" s="16" t="s">
        <v>12</v>
      </c>
      <c r="C7" s="17">
        <f aca="true" t="shared" si="0" ref="C7:C38">E7+G7+I7+K7+N7+P7+R7+M7</f>
        <v>13882.380000000001</v>
      </c>
      <c r="D7" s="18">
        <f aca="true" t="shared" si="1" ref="D7:D38">F7+H7+J7+L7+M7+O7+Q7+S7</f>
        <v>13882</v>
      </c>
      <c r="E7" s="17">
        <v>503.49</v>
      </c>
      <c r="F7" s="18">
        <f aca="true" t="shared" si="2" ref="F7:F38">ROUND(E7,0)</f>
        <v>503</v>
      </c>
      <c r="G7" s="18">
        <v>214.08</v>
      </c>
      <c r="H7" s="18">
        <f aca="true" t="shared" si="3" ref="H7:H38">ROUND(G7,0)</f>
        <v>214</v>
      </c>
      <c r="I7" s="18">
        <v>36.9</v>
      </c>
      <c r="J7" s="18">
        <f aca="true" t="shared" si="4" ref="J7:J38">ROUND(I7,0)</f>
        <v>37</v>
      </c>
      <c r="K7" s="18">
        <f>10630.02-3285.54-4.48</f>
        <v>7340.000000000001</v>
      </c>
      <c r="L7" s="18">
        <f aca="true" t="shared" si="5" ref="L7:L38">ROUND(K7,0)</f>
        <v>7340</v>
      </c>
      <c r="M7" s="18">
        <v>64</v>
      </c>
      <c r="N7" s="18">
        <v>3322.65</v>
      </c>
      <c r="O7" s="18">
        <f aca="true" t="shared" si="6" ref="O7:O38">ROUND(N7,0)</f>
        <v>3323</v>
      </c>
      <c r="P7" s="18">
        <v>2193.86</v>
      </c>
      <c r="Q7" s="18">
        <f aca="true" t="shared" si="7" ref="Q7:Q38">ROUND(P7,0)</f>
        <v>2194</v>
      </c>
      <c r="R7" s="18">
        <v>207.4</v>
      </c>
      <c r="S7" s="18">
        <f aca="true" t="shared" si="8" ref="S7:S38">ROUND(R7,0)</f>
        <v>207</v>
      </c>
      <c r="T7" s="4"/>
    </row>
    <row r="8" spans="1:20" s="3" customFormat="1" ht="28.5" customHeight="1">
      <c r="A8" s="15" t="s">
        <v>13</v>
      </c>
      <c r="B8" s="16" t="s">
        <v>14</v>
      </c>
      <c r="C8" s="17">
        <f t="shared" si="0"/>
        <v>8907.79</v>
      </c>
      <c r="D8" s="18">
        <f t="shared" si="1"/>
        <v>8907</v>
      </c>
      <c r="E8" s="17">
        <f>279-5.59</f>
        <v>273.41</v>
      </c>
      <c r="F8" s="18">
        <f t="shared" si="2"/>
        <v>273</v>
      </c>
      <c r="G8" s="18">
        <f>282.42-6.26</f>
        <v>276.16</v>
      </c>
      <c r="H8" s="18">
        <f t="shared" si="3"/>
        <v>276</v>
      </c>
      <c r="I8" s="18">
        <f>1710.64-11.36</f>
        <v>1699.2800000000002</v>
      </c>
      <c r="J8" s="18">
        <f t="shared" si="4"/>
        <v>1699</v>
      </c>
      <c r="K8" s="18">
        <f>199.59-29.26</f>
        <v>170.33</v>
      </c>
      <c r="L8" s="18">
        <f t="shared" si="5"/>
        <v>170</v>
      </c>
      <c r="M8" s="18"/>
      <c r="N8" s="18">
        <f>5.65-5.65</f>
        <v>0</v>
      </c>
      <c r="O8" s="18">
        <f t="shared" si="6"/>
        <v>0</v>
      </c>
      <c r="P8" s="18">
        <f>3025.11-10.39</f>
        <v>3014.7200000000003</v>
      </c>
      <c r="Q8" s="18">
        <f t="shared" si="7"/>
        <v>3015</v>
      </c>
      <c r="R8" s="22">
        <f>3480.6-6.71</f>
        <v>3473.89</v>
      </c>
      <c r="S8" s="18">
        <f t="shared" si="8"/>
        <v>3474</v>
      </c>
      <c r="T8" s="4"/>
    </row>
    <row r="9" spans="1:20" s="3" customFormat="1" ht="28.5" customHeight="1">
      <c r="A9" s="15" t="s">
        <v>15</v>
      </c>
      <c r="B9" s="16" t="s">
        <v>16</v>
      </c>
      <c r="C9" s="17">
        <f t="shared" si="0"/>
        <v>1326.41</v>
      </c>
      <c r="D9" s="18">
        <f t="shared" si="1"/>
        <v>1326</v>
      </c>
      <c r="E9" s="17">
        <v>0</v>
      </c>
      <c r="F9" s="18">
        <f t="shared" si="2"/>
        <v>0</v>
      </c>
      <c r="G9" s="18">
        <v>58.15</v>
      </c>
      <c r="H9" s="18">
        <f t="shared" si="3"/>
        <v>58</v>
      </c>
      <c r="I9" s="18">
        <v>0</v>
      </c>
      <c r="J9" s="18">
        <f t="shared" si="4"/>
        <v>0</v>
      </c>
      <c r="K9" s="18">
        <v>848.48</v>
      </c>
      <c r="L9" s="18">
        <f t="shared" si="5"/>
        <v>848</v>
      </c>
      <c r="M9" s="18">
        <v>299</v>
      </c>
      <c r="N9" s="18">
        <v>120.78</v>
      </c>
      <c r="O9" s="18">
        <f t="shared" si="6"/>
        <v>121</v>
      </c>
      <c r="P9" s="18">
        <v>0</v>
      </c>
      <c r="Q9" s="18">
        <f t="shared" si="7"/>
        <v>0</v>
      </c>
      <c r="R9" s="18">
        <v>0</v>
      </c>
      <c r="S9" s="18">
        <f t="shared" si="8"/>
        <v>0</v>
      </c>
      <c r="T9" s="4"/>
    </row>
    <row r="10" spans="1:20" s="3" customFormat="1" ht="28.5" customHeight="1">
      <c r="A10" s="15" t="s">
        <v>17</v>
      </c>
      <c r="B10" s="16" t="s">
        <v>18</v>
      </c>
      <c r="C10" s="17">
        <f t="shared" si="0"/>
        <v>536.78</v>
      </c>
      <c r="D10" s="18">
        <f t="shared" si="1"/>
        <v>537</v>
      </c>
      <c r="E10" s="17">
        <v>88.13</v>
      </c>
      <c r="F10" s="18">
        <f t="shared" si="2"/>
        <v>88</v>
      </c>
      <c r="G10" s="18">
        <v>448.65</v>
      </c>
      <c r="H10" s="18">
        <f t="shared" si="3"/>
        <v>449</v>
      </c>
      <c r="I10" s="18">
        <v>0</v>
      </c>
      <c r="J10" s="18">
        <f t="shared" si="4"/>
        <v>0</v>
      </c>
      <c r="K10" s="18">
        <v>0</v>
      </c>
      <c r="L10" s="18">
        <f t="shared" si="5"/>
        <v>0</v>
      </c>
      <c r="M10" s="18"/>
      <c r="N10" s="18">
        <v>0</v>
      </c>
      <c r="O10" s="18">
        <f t="shared" si="6"/>
        <v>0</v>
      </c>
      <c r="P10" s="18">
        <v>0</v>
      </c>
      <c r="Q10" s="18">
        <f t="shared" si="7"/>
        <v>0</v>
      </c>
      <c r="R10" s="18">
        <v>0</v>
      </c>
      <c r="S10" s="18">
        <f t="shared" si="8"/>
        <v>0</v>
      </c>
      <c r="T10" s="4"/>
    </row>
    <row r="11" spans="1:20" s="3" customFormat="1" ht="28.5" customHeight="1">
      <c r="A11" s="15" t="s">
        <v>19</v>
      </c>
      <c r="B11" s="16" t="s">
        <v>20</v>
      </c>
      <c r="C11" s="17">
        <f t="shared" si="0"/>
        <v>362.49</v>
      </c>
      <c r="D11" s="18">
        <f t="shared" si="1"/>
        <v>362</v>
      </c>
      <c r="E11" s="17">
        <v>77.22</v>
      </c>
      <c r="F11" s="18">
        <f t="shared" si="2"/>
        <v>77</v>
      </c>
      <c r="G11" s="18">
        <v>87.83</v>
      </c>
      <c r="H11" s="18">
        <f t="shared" si="3"/>
        <v>88</v>
      </c>
      <c r="I11" s="18">
        <v>0</v>
      </c>
      <c r="J11" s="18">
        <f t="shared" si="4"/>
        <v>0</v>
      </c>
      <c r="K11" s="18">
        <v>0</v>
      </c>
      <c r="L11" s="18">
        <f t="shared" si="5"/>
        <v>0</v>
      </c>
      <c r="M11" s="18"/>
      <c r="N11" s="18">
        <v>0</v>
      </c>
      <c r="O11" s="18">
        <f t="shared" si="6"/>
        <v>0</v>
      </c>
      <c r="P11" s="18">
        <v>197.44</v>
      </c>
      <c r="Q11" s="18">
        <f t="shared" si="7"/>
        <v>197</v>
      </c>
      <c r="R11" s="18">
        <f>3.27-3.27</f>
        <v>0</v>
      </c>
      <c r="S11" s="18">
        <f t="shared" si="8"/>
        <v>0</v>
      </c>
      <c r="T11" s="4"/>
    </row>
    <row r="12" spans="1:20" s="3" customFormat="1" ht="28.5" customHeight="1">
      <c r="A12" s="15" t="s">
        <v>21</v>
      </c>
      <c r="B12" s="16" t="s">
        <v>22</v>
      </c>
      <c r="C12" s="17">
        <f t="shared" si="0"/>
        <v>164.52</v>
      </c>
      <c r="D12" s="18">
        <f t="shared" si="1"/>
        <v>165</v>
      </c>
      <c r="E12" s="17">
        <v>0</v>
      </c>
      <c r="F12" s="18">
        <f t="shared" si="2"/>
        <v>0</v>
      </c>
      <c r="G12" s="18">
        <v>0</v>
      </c>
      <c r="H12" s="18">
        <f t="shared" si="3"/>
        <v>0</v>
      </c>
      <c r="I12" s="18">
        <v>164.52</v>
      </c>
      <c r="J12" s="18">
        <f t="shared" si="4"/>
        <v>165</v>
      </c>
      <c r="K12" s="18">
        <v>0</v>
      </c>
      <c r="L12" s="18">
        <f t="shared" si="5"/>
        <v>0</v>
      </c>
      <c r="M12" s="18"/>
      <c r="N12" s="18">
        <v>0</v>
      </c>
      <c r="O12" s="18">
        <f t="shared" si="6"/>
        <v>0</v>
      </c>
      <c r="P12" s="18">
        <v>0</v>
      </c>
      <c r="Q12" s="18">
        <f t="shared" si="7"/>
        <v>0</v>
      </c>
      <c r="R12" s="18">
        <v>0</v>
      </c>
      <c r="S12" s="18">
        <f t="shared" si="8"/>
        <v>0</v>
      </c>
      <c r="T12" s="4"/>
    </row>
    <row r="13" spans="1:20" s="3" customFormat="1" ht="28.5" customHeight="1">
      <c r="A13" s="15" t="s">
        <v>23</v>
      </c>
      <c r="B13" s="16" t="s">
        <v>24</v>
      </c>
      <c r="C13" s="17">
        <f t="shared" si="0"/>
        <v>57.41</v>
      </c>
      <c r="D13" s="18">
        <f t="shared" si="1"/>
        <v>57</v>
      </c>
      <c r="E13" s="17">
        <v>0</v>
      </c>
      <c r="F13" s="18">
        <f t="shared" si="2"/>
        <v>0</v>
      </c>
      <c r="G13" s="18">
        <v>0</v>
      </c>
      <c r="H13" s="18">
        <f t="shared" si="3"/>
        <v>0</v>
      </c>
      <c r="I13" s="18">
        <v>0</v>
      </c>
      <c r="J13" s="18">
        <f t="shared" si="4"/>
        <v>0</v>
      </c>
      <c r="K13" s="18">
        <v>0</v>
      </c>
      <c r="L13" s="18">
        <f t="shared" si="5"/>
        <v>0</v>
      </c>
      <c r="M13" s="18"/>
      <c r="N13" s="18">
        <v>0</v>
      </c>
      <c r="O13" s="18">
        <f t="shared" si="6"/>
        <v>0</v>
      </c>
      <c r="P13" s="18">
        <v>0</v>
      </c>
      <c r="Q13" s="18">
        <f t="shared" si="7"/>
        <v>0</v>
      </c>
      <c r="R13" s="18">
        <v>57.41</v>
      </c>
      <c r="S13" s="18">
        <f t="shared" si="8"/>
        <v>57</v>
      </c>
      <c r="T13" s="4"/>
    </row>
    <row r="14" spans="1:20" s="3" customFormat="1" ht="28.5" customHeight="1">
      <c r="A14" s="15" t="s">
        <v>25</v>
      </c>
      <c r="B14" s="16" t="s">
        <v>26</v>
      </c>
      <c r="C14" s="17">
        <f t="shared" si="0"/>
        <v>5902.33</v>
      </c>
      <c r="D14" s="18">
        <f t="shared" si="1"/>
        <v>5903</v>
      </c>
      <c r="E14" s="17">
        <v>93.45</v>
      </c>
      <c r="F14" s="18">
        <f t="shared" si="2"/>
        <v>93</v>
      </c>
      <c r="G14" s="18">
        <v>0</v>
      </c>
      <c r="H14" s="18">
        <f t="shared" si="3"/>
        <v>0</v>
      </c>
      <c r="I14" s="18">
        <v>32.14</v>
      </c>
      <c r="J14" s="18">
        <f t="shared" si="4"/>
        <v>32</v>
      </c>
      <c r="K14" s="18">
        <v>2254.63</v>
      </c>
      <c r="L14" s="18">
        <f t="shared" si="5"/>
        <v>2255</v>
      </c>
      <c r="M14" s="18">
        <v>3125</v>
      </c>
      <c r="N14" s="18">
        <v>334.52</v>
      </c>
      <c r="O14" s="18">
        <f t="shared" si="6"/>
        <v>335</v>
      </c>
      <c r="P14" s="18">
        <v>0</v>
      </c>
      <c r="Q14" s="18">
        <f t="shared" si="7"/>
        <v>0</v>
      </c>
      <c r="R14" s="18">
        <v>62.59</v>
      </c>
      <c r="S14" s="18">
        <f t="shared" si="8"/>
        <v>63</v>
      </c>
      <c r="T14" s="4"/>
    </row>
    <row r="15" spans="1:20" s="3" customFormat="1" ht="28.5" customHeight="1">
      <c r="A15" s="15" t="s">
        <v>27</v>
      </c>
      <c r="B15" s="16" t="s">
        <v>28</v>
      </c>
      <c r="C15" s="17">
        <f t="shared" si="0"/>
        <v>1154.99</v>
      </c>
      <c r="D15" s="18">
        <f t="shared" si="1"/>
        <v>1156</v>
      </c>
      <c r="E15" s="17">
        <f>157.08+23.48</f>
        <v>180.56</v>
      </c>
      <c r="F15" s="18">
        <f t="shared" si="2"/>
        <v>181</v>
      </c>
      <c r="G15" s="18">
        <v>0</v>
      </c>
      <c r="H15" s="18">
        <f t="shared" si="3"/>
        <v>0</v>
      </c>
      <c r="I15" s="18">
        <v>223.6</v>
      </c>
      <c r="J15" s="18">
        <f t="shared" si="4"/>
        <v>224</v>
      </c>
      <c r="K15" s="18">
        <v>69.69</v>
      </c>
      <c r="L15" s="18">
        <f t="shared" si="5"/>
        <v>70</v>
      </c>
      <c r="M15" s="18"/>
      <c r="N15" s="18">
        <v>35.38</v>
      </c>
      <c r="O15" s="18">
        <f t="shared" si="6"/>
        <v>35</v>
      </c>
      <c r="P15" s="18">
        <f>646.44-0.68</f>
        <v>645.7600000000001</v>
      </c>
      <c r="Q15" s="18">
        <f t="shared" si="7"/>
        <v>646</v>
      </c>
      <c r="R15" s="18">
        <v>0</v>
      </c>
      <c r="S15" s="18">
        <f t="shared" si="8"/>
        <v>0</v>
      </c>
      <c r="T15" s="4"/>
    </row>
    <row r="16" spans="1:20" s="3" customFormat="1" ht="28.5" customHeight="1">
      <c r="A16" s="15" t="s">
        <v>29</v>
      </c>
      <c r="B16" s="16" t="s">
        <v>30</v>
      </c>
      <c r="C16" s="17">
        <f t="shared" si="0"/>
        <v>410.76</v>
      </c>
      <c r="D16" s="18">
        <f t="shared" si="1"/>
        <v>411</v>
      </c>
      <c r="E16" s="17">
        <v>0</v>
      </c>
      <c r="F16" s="18">
        <f t="shared" si="2"/>
        <v>0</v>
      </c>
      <c r="G16" s="18">
        <v>184.65</v>
      </c>
      <c r="H16" s="18">
        <f t="shared" si="3"/>
        <v>185</v>
      </c>
      <c r="I16" s="18">
        <v>0</v>
      </c>
      <c r="J16" s="18">
        <f t="shared" si="4"/>
        <v>0</v>
      </c>
      <c r="K16" s="18">
        <v>0</v>
      </c>
      <c r="L16" s="18">
        <f t="shared" si="5"/>
        <v>0</v>
      </c>
      <c r="M16" s="18"/>
      <c r="N16" s="18">
        <v>226.11</v>
      </c>
      <c r="O16" s="18">
        <f t="shared" si="6"/>
        <v>226</v>
      </c>
      <c r="P16" s="18">
        <v>0</v>
      </c>
      <c r="Q16" s="18">
        <f t="shared" si="7"/>
        <v>0</v>
      </c>
      <c r="R16" s="18">
        <v>0</v>
      </c>
      <c r="S16" s="18">
        <f t="shared" si="8"/>
        <v>0</v>
      </c>
      <c r="T16" s="4"/>
    </row>
    <row r="17" spans="1:20" s="3" customFormat="1" ht="28.5" customHeight="1">
      <c r="A17" s="15" t="s">
        <v>31</v>
      </c>
      <c r="B17" s="16" t="s">
        <v>32</v>
      </c>
      <c r="C17" s="17">
        <f t="shared" si="0"/>
        <v>22.05</v>
      </c>
      <c r="D17" s="18">
        <f t="shared" si="1"/>
        <v>22</v>
      </c>
      <c r="E17" s="17">
        <v>22.05</v>
      </c>
      <c r="F17" s="18">
        <f t="shared" si="2"/>
        <v>22</v>
      </c>
      <c r="G17" s="18">
        <v>0</v>
      </c>
      <c r="H17" s="18">
        <f t="shared" si="3"/>
        <v>0</v>
      </c>
      <c r="I17" s="18">
        <v>0</v>
      </c>
      <c r="J17" s="18">
        <f t="shared" si="4"/>
        <v>0</v>
      </c>
      <c r="K17" s="18">
        <v>0</v>
      </c>
      <c r="L17" s="18">
        <f t="shared" si="5"/>
        <v>0</v>
      </c>
      <c r="M17" s="18"/>
      <c r="N17" s="18">
        <v>0</v>
      </c>
      <c r="O17" s="18">
        <f t="shared" si="6"/>
        <v>0</v>
      </c>
      <c r="P17" s="18">
        <v>0</v>
      </c>
      <c r="Q17" s="18">
        <f t="shared" si="7"/>
        <v>0</v>
      </c>
      <c r="R17" s="18">
        <v>0</v>
      </c>
      <c r="S17" s="18">
        <f t="shared" si="8"/>
        <v>0</v>
      </c>
      <c r="T17" s="4"/>
    </row>
    <row r="18" spans="1:20" s="3" customFormat="1" ht="28.5" customHeight="1">
      <c r="A18" s="15" t="s">
        <v>33</v>
      </c>
      <c r="B18" s="16" t="s">
        <v>34</v>
      </c>
      <c r="C18" s="17">
        <f t="shared" si="0"/>
        <v>2618.1899999999996</v>
      </c>
      <c r="D18" s="18">
        <f t="shared" si="1"/>
        <v>2619</v>
      </c>
      <c r="E18" s="17">
        <f>1011.23-18.54</f>
        <v>992.69</v>
      </c>
      <c r="F18" s="18">
        <f t="shared" si="2"/>
        <v>993</v>
      </c>
      <c r="G18" s="18">
        <f>10.05-0.25</f>
        <v>9.8</v>
      </c>
      <c r="H18" s="18">
        <f t="shared" si="3"/>
        <v>10</v>
      </c>
      <c r="I18" s="18">
        <f>162.42-2.31</f>
        <v>160.10999999999999</v>
      </c>
      <c r="J18" s="18">
        <f t="shared" si="4"/>
        <v>160</v>
      </c>
      <c r="K18" s="18">
        <f>3.68-3.68</f>
        <v>0</v>
      </c>
      <c r="L18" s="18">
        <f t="shared" si="5"/>
        <v>0</v>
      </c>
      <c r="M18" s="18"/>
      <c r="N18" s="18">
        <f>1340.59-5.93</f>
        <v>1334.6599999999999</v>
      </c>
      <c r="O18" s="18">
        <f t="shared" si="6"/>
        <v>1335</v>
      </c>
      <c r="P18" s="18">
        <f>122.02-1.09</f>
        <v>120.92999999999999</v>
      </c>
      <c r="Q18" s="18">
        <f t="shared" si="7"/>
        <v>121</v>
      </c>
      <c r="R18" s="18">
        <v>0</v>
      </c>
      <c r="S18" s="18">
        <f t="shared" si="8"/>
        <v>0</v>
      </c>
      <c r="T18" s="4"/>
    </row>
    <row r="19" spans="1:20" s="3" customFormat="1" ht="28.5" customHeight="1">
      <c r="A19" s="15" t="s">
        <v>35</v>
      </c>
      <c r="B19" s="16" t="s">
        <v>36</v>
      </c>
      <c r="C19" s="17">
        <f t="shared" si="0"/>
        <v>1472.4299999999998</v>
      </c>
      <c r="D19" s="18">
        <f t="shared" si="1"/>
        <v>1472</v>
      </c>
      <c r="E19" s="17">
        <v>83.97</v>
      </c>
      <c r="F19" s="18">
        <f t="shared" si="2"/>
        <v>84</v>
      </c>
      <c r="G19" s="18">
        <v>40.99</v>
      </c>
      <c r="H19" s="18">
        <f t="shared" si="3"/>
        <v>41</v>
      </c>
      <c r="I19" s="18">
        <v>0</v>
      </c>
      <c r="J19" s="18">
        <f t="shared" si="4"/>
        <v>0</v>
      </c>
      <c r="K19" s="18">
        <f>1389.07-291.6</f>
        <v>1097.4699999999998</v>
      </c>
      <c r="L19" s="18">
        <f t="shared" si="5"/>
        <v>1097</v>
      </c>
      <c r="M19" s="18">
        <v>250</v>
      </c>
      <c r="N19" s="18">
        <v>0</v>
      </c>
      <c r="O19" s="18">
        <f t="shared" si="6"/>
        <v>0</v>
      </c>
      <c r="P19" s="18">
        <v>0</v>
      </c>
      <c r="Q19" s="18">
        <f t="shared" si="7"/>
        <v>0</v>
      </c>
      <c r="R19" s="18">
        <v>0</v>
      </c>
      <c r="S19" s="18">
        <f t="shared" si="8"/>
        <v>0</v>
      </c>
      <c r="T19" s="4"/>
    </row>
    <row r="20" spans="1:20" s="3" customFormat="1" ht="28.5" customHeight="1">
      <c r="A20" s="15" t="s">
        <v>37</v>
      </c>
      <c r="B20" s="16" t="s">
        <v>38</v>
      </c>
      <c r="C20" s="17">
        <f t="shared" si="0"/>
        <v>80.23</v>
      </c>
      <c r="D20" s="18">
        <f t="shared" si="1"/>
        <v>80</v>
      </c>
      <c r="E20" s="17">
        <v>0</v>
      </c>
      <c r="F20" s="18">
        <f t="shared" si="2"/>
        <v>0</v>
      </c>
      <c r="G20" s="18">
        <v>0</v>
      </c>
      <c r="H20" s="18">
        <f t="shared" si="3"/>
        <v>0</v>
      </c>
      <c r="I20" s="18">
        <v>0</v>
      </c>
      <c r="J20" s="18">
        <f t="shared" si="4"/>
        <v>0</v>
      </c>
      <c r="K20" s="18">
        <v>58.47</v>
      </c>
      <c r="L20" s="18">
        <f t="shared" si="5"/>
        <v>58</v>
      </c>
      <c r="M20" s="18"/>
      <c r="N20" s="18">
        <v>21.76</v>
      </c>
      <c r="O20" s="18">
        <f t="shared" si="6"/>
        <v>22</v>
      </c>
      <c r="P20" s="18">
        <v>0</v>
      </c>
      <c r="Q20" s="18">
        <f t="shared" si="7"/>
        <v>0</v>
      </c>
      <c r="R20" s="18">
        <v>0</v>
      </c>
      <c r="S20" s="18">
        <f t="shared" si="8"/>
        <v>0</v>
      </c>
      <c r="T20" s="4"/>
    </row>
    <row r="21" spans="1:20" s="3" customFormat="1" ht="28.5" customHeight="1">
      <c r="A21" s="15" t="s">
        <v>39</v>
      </c>
      <c r="B21" s="16" t="s">
        <v>40</v>
      </c>
      <c r="C21" s="17">
        <f t="shared" si="0"/>
        <v>10038.01</v>
      </c>
      <c r="D21" s="18">
        <f t="shared" si="1"/>
        <v>10039</v>
      </c>
      <c r="E21" s="17">
        <f>3750.24-2.85</f>
        <v>3747.39</v>
      </c>
      <c r="F21" s="18">
        <f t="shared" si="2"/>
        <v>3747</v>
      </c>
      <c r="G21" s="18">
        <v>147.93</v>
      </c>
      <c r="H21" s="18">
        <f t="shared" si="3"/>
        <v>148</v>
      </c>
      <c r="I21" s="18">
        <v>952.65</v>
      </c>
      <c r="J21" s="18">
        <f t="shared" si="4"/>
        <v>953</v>
      </c>
      <c r="K21" s="18">
        <v>3601.76</v>
      </c>
      <c r="L21" s="18">
        <f t="shared" si="5"/>
        <v>3602</v>
      </c>
      <c r="M21" s="18"/>
      <c r="N21" s="18">
        <v>1349.66</v>
      </c>
      <c r="O21" s="18">
        <f t="shared" si="6"/>
        <v>1350</v>
      </c>
      <c r="P21" s="18">
        <v>238.62</v>
      </c>
      <c r="Q21" s="18">
        <f t="shared" si="7"/>
        <v>239</v>
      </c>
      <c r="R21" s="18">
        <v>0</v>
      </c>
      <c r="S21" s="18">
        <f t="shared" si="8"/>
        <v>0</v>
      </c>
      <c r="T21" s="4"/>
    </row>
    <row r="22" spans="1:20" s="3" customFormat="1" ht="28.5" customHeight="1">
      <c r="A22" s="15" t="s">
        <v>41</v>
      </c>
      <c r="B22" s="16" t="s">
        <v>42</v>
      </c>
      <c r="C22" s="17">
        <f t="shared" si="0"/>
        <v>1422.6800000000003</v>
      </c>
      <c r="D22" s="18">
        <f t="shared" si="1"/>
        <v>1423</v>
      </c>
      <c r="E22" s="17">
        <f>162.61-1.61</f>
        <v>161</v>
      </c>
      <c r="F22" s="18">
        <f t="shared" si="2"/>
        <v>161</v>
      </c>
      <c r="G22" s="18">
        <v>0</v>
      </c>
      <c r="H22" s="18">
        <f t="shared" si="3"/>
        <v>0</v>
      </c>
      <c r="I22" s="18">
        <v>0</v>
      </c>
      <c r="J22" s="18">
        <f t="shared" si="4"/>
        <v>0</v>
      </c>
      <c r="K22" s="18">
        <f>1027.9-1.36</f>
        <v>1026.5400000000002</v>
      </c>
      <c r="L22" s="18">
        <f t="shared" si="5"/>
        <v>1027</v>
      </c>
      <c r="M22" s="18"/>
      <c r="N22" s="18">
        <v>235.14</v>
      </c>
      <c r="O22" s="18">
        <f t="shared" si="6"/>
        <v>235</v>
      </c>
      <c r="P22" s="18">
        <v>0</v>
      </c>
      <c r="Q22" s="18">
        <f t="shared" si="7"/>
        <v>0</v>
      </c>
      <c r="R22" s="18">
        <v>0</v>
      </c>
      <c r="S22" s="18">
        <f t="shared" si="8"/>
        <v>0</v>
      </c>
      <c r="T22" s="4"/>
    </row>
    <row r="23" spans="1:20" s="3" customFormat="1" ht="28.5" customHeight="1">
      <c r="A23" s="15" t="s">
        <v>43</v>
      </c>
      <c r="B23" s="16" t="s">
        <v>44</v>
      </c>
      <c r="C23" s="17">
        <f t="shared" si="0"/>
        <v>11473.3</v>
      </c>
      <c r="D23" s="18">
        <f t="shared" si="1"/>
        <v>11473</v>
      </c>
      <c r="E23" s="17">
        <f>5539.13-5.95</f>
        <v>5533.18</v>
      </c>
      <c r="F23" s="18">
        <f t="shared" si="2"/>
        <v>5533</v>
      </c>
      <c r="G23" s="18">
        <f>136.14-3.02</f>
        <v>133.11999999999998</v>
      </c>
      <c r="H23" s="18">
        <f t="shared" si="3"/>
        <v>133</v>
      </c>
      <c r="I23" s="18">
        <f>189.67-0.7</f>
        <v>188.97</v>
      </c>
      <c r="J23" s="18">
        <f t="shared" si="4"/>
        <v>189</v>
      </c>
      <c r="K23" s="18">
        <f>1381.53-3.15</f>
        <v>1378.3799999999999</v>
      </c>
      <c r="L23" s="18">
        <f t="shared" si="5"/>
        <v>1378</v>
      </c>
      <c r="M23" s="18"/>
      <c r="N23" s="18">
        <f>1701.95-0.01</f>
        <v>1701.94</v>
      </c>
      <c r="O23" s="18">
        <f t="shared" si="6"/>
        <v>1702</v>
      </c>
      <c r="P23" s="18">
        <f>319.94-0.05</f>
        <v>319.89</v>
      </c>
      <c r="Q23" s="18">
        <f t="shared" si="7"/>
        <v>320</v>
      </c>
      <c r="R23" s="22">
        <f>2226.51-8.69</f>
        <v>2217.82</v>
      </c>
      <c r="S23" s="18">
        <f t="shared" si="8"/>
        <v>2218</v>
      </c>
      <c r="T23" s="4"/>
    </row>
    <row r="24" spans="1:19" s="3" customFormat="1" ht="28.5" customHeight="1">
      <c r="A24" s="15" t="s">
        <v>45</v>
      </c>
      <c r="B24" s="16" t="s">
        <v>46</v>
      </c>
      <c r="C24" s="17">
        <f t="shared" si="0"/>
        <v>1514</v>
      </c>
      <c r="D24" s="18">
        <f t="shared" si="1"/>
        <v>1514</v>
      </c>
      <c r="E24" s="17">
        <v>0</v>
      </c>
      <c r="F24" s="18">
        <f t="shared" si="2"/>
        <v>0</v>
      </c>
      <c r="G24" s="18">
        <v>0</v>
      </c>
      <c r="H24" s="18">
        <f t="shared" si="3"/>
        <v>0</v>
      </c>
      <c r="I24" s="18">
        <v>0</v>
      </c>
      <c r="J24" s="18">
        <f t="shared" si="4"/>
        <v>0</v>
      </c>
      <c r="K24" s="18">
        <v>0</v>
      </c>
      <c r="L24" s="18">
        <f t="shared" si="5"/>
        <v>0</v>
      </c>
      <c r="M24" s="18">
        <v>1514</v>
      </c>
      <c r="N24" s="18">
        <v>0</v>
      </c>
      <c r="O24" s="18">
        <f t="shared" si="6"/>
        <v>0</v>
      </c>
      <c r="P24" s="18">
        <v>0</v>
      </c>
      <c r="Q24" s="18">
        <f t="shared" si="7"/>
        <v>0</v>
      </c>
      <c r="R24" s="18">
        <v>0</v>
      </c>
      <c r="S24" s="18">
        <f t="shared" si="8"/>
        <v>0</v>
      </c>
    </row>
    <row r="25" spans="1:20" s="3" customFormat="1" ht="28.5" customHeight="1">
      <c r="A25" s="15" t="s">
        <v>47</v>
      </c>
      <c r="B25" s="16" t="s">
        <v>48</v>
      </c>
      <c r="C25" s="17">
        <f t="shared" si="0"/>
        <v>73.31</v>
      </c>
      <c r="D25" s="18">
        <f t="shared" si="1"/>
        <v>73</v>
      </c>
      <c r="E25" s="17">
        <f>67.61-7.12</f>
        <v>60.49</v>
      </c>
      <c r="F25" s="18">
        <f t="shared" si="2"/>
        <v>60</v>
      </c>
      <c r="G25" s="18">
        <v>12.82</v>
      </c>
      <c r="H25" s="18">
        <f t="shared" si="3"/>
        <v>13</v>
      </c>
      <c r="I25" s="18">
        <v>0</v>
      </c>
      <c r="J25" s="18">
        <f t="shared" si="4"/>
        <v>0</v>
      </c>
      <c r="K25" s="18">
        <v>0</v>
      </c>
      <c r="L25" s="18">
        <f t="shared" si="5"/>
        <v>0</v>
      </c>
      <c r="M25" s="18"/>
      <c r="N25" s="18">
        <v>0</v>
      </c>
      <c r="O25" s="18">
        <f t="shared" si="6"/>
        <v>0</v>
      </c>
      <c r="P25" s="18">
        <v>0</v>
      </c>
      <c r="Q25" s="18">
        <f t="shared" si="7"/>
        <v>0</v>
      </c>
      <c r="R25" s="18">
        <v>0</v>
      </c>
      <c r="S25" s="18">
        <f t="shared" si="8"/>
        <v>0</v>
      </c>
      <c r="T25" s="4"/>
    </row>
    <row r="26" spans="1:20" s="3" customFormat="1" ht="28.5" customHeight="1">
      <c r="A26" s="15" t="s">
        <v>49</v>
      </c>
      <c r="B26" s="16" t="s">
        <v>50</v>
      </c>
      <c r="C26" s="17">
        <f t="shared" si="0"/>
        <v>143.20000000000005</v>
      </c>
      <c r="D26" s="18">
        <f t="shared" si="1"/>
        <v>143</v>
      </c>
      <c r="E26" s="17">
        <v>0</v>
      </c>
      <c r="F26" s="18">
        <f t="shared" si="2"/>
        <v>0</v>
      </c>
      <c r="G26" s="18">
        <v>0</v>
      </c>
      <c r="H26" s="18">
        <f t="shared" si="3"/>
        <v>0</v>
      </c>
      <c r="I26" s="18">
        <v>0</v>
      </c>
      <c r="J26" s="18">
        <f t="shared" si="4"/>
        <v>0</v>
      </c>
      <c r="K26" s="18">
        <f>737.26-594.06</f>
        <v>143.20000000000005</v>
      </c>
      <c r="L26" s="18">
        <f t="shared" si="5"/>
        <v>143</v>
      </c>
      <c r="M26" s="18"/>
      <c r="N26" s="18">
        <v>0</v>
      </c>
      <c r="O26" s="18">
        <f t="shared" si="6"/>
        <v>0</v>
      </c>
      <c r="P26" s="18">
        <v>0</v>
      </c>
      <c r="Q26" s="18">
        <f t="shared" si="7"/>
        <v>0</v>
      </c>
      <c r="R26" s="18">
        <v>0</v>
      </c>
      <c r="S26" s="18">
        <f t="shared" si="8"/>
        <v>0</v>
      </c>
      <c r="T26" s="4"/>
    </row>
    <row r="27" spans="1:20" s="3" customFormat="1" ht="28.5" customHeight="1">
      <c r="A27" s="15" t="s">
        <v>51</v>
      </c>
      <c r="B27" s="16" t="s">
        <v>52</v>
      </c>
      <c r="C27" s="17">
        <f t="shared" si="0"/>
        <v>3672.09</v>
      </c>
      <c r="D27" s="18">
        <f t="shared" si="1"/>
        <v>3672</v>
      </c>
      <c r="E27" s="17">
        <f>606.94-26.31+67.73+79.34+85.97</f>
        <v>813.6700000000002</v>
      </c>
      <c r="F27" s="18">
        <f t="shared" si="2"/>
        <v>814</v>
      </c>
      <c r="G27" s="18">
        <f>160.87-3.1</f>
        <v>157.77</v>
      </c>
      <c r="H27" s="18">
        <f t="shared" si="3"/>
        <v>158</v>
      </c>
      <c r="I27" s="18">
        <f>552.25-1.26</f>
        <v>550.99</v>
      </c>
      <c r="J27" s="18">
        <f t="shared" si="4"/>
        <v>551</v>
      </c>
      <c r="K27" s="18">
        <v>115.26</v>
      </c>
      <c r="L27" s="18">
        <f t="shared" si="5"/>
        <v>115</v>
      </c>
      <c r="M27" s="18"/>
      <c r="N27" s="18">
        <f>526.75+4.35+79.34+85.97</f>
        <v>696.4100000000001</v>
      </c>
      <c r="O27" s="18">
        <f t="shared" si="6"/>
        <v>696</v>
      </c>
      <c r="P27" s="18">
        <f>1339.83-1.84</f>
        <v>1337.99</v>
      </c>
      <c r="Q27" s="18">
        <f t="shared" si="7"/>
        <v>1338</v>
      </c>
      <c r="R27" s="18">
        <v>0</v>
      </c>
      <c r="S27" s="18">
        <f t="shared" si="8"/>
        <v>0</v>
      </c>
      <c r="T27" s="4"/>
    </row>
    <row r="28" spans="1:20" s="3" customFormat="1" ht="28.5" customHeight="1">
      <c r="A28" s="15" t="s">
        <v>53</v>
      </c>
      <c r="B28" s="16" t="s">
        <v>54</v>
      </c>
      <c r="C28" s="17">
        <f t="shared" si="0"/>
        <v>15024.58</v>
      </c>
      <c r="D28" s="18">
        <f t="shared" si="1"/>
        <v>15025</v>
      </c>
      <c r="E28" s="17">
        <v>0</v>
      </c>
      <c r="F28" s="18">
        <f t="shared" si="2"/>
        <v>0</v>
      </c>
      <c r="G28" s="18">
        <v>0</v>
      </c>
      <c r="H28" s="18">
        <f t="shared" si="3"/>
        <v>0</v>
      </c>
      <c r="I28" s="18">
        <v>0</v>
      </c>
      <c r="J28" s="18">
        <f t="shared" si="4"/>
        <v>0</v>
      </c>
      <c r="K28" s="18">
        <v>108.07</v>
      </c>
      <c r="L28" s="18">
        <f t="shared" si="5"/>
        <v>108</v>
      </c>
      <c r="M28" s="18">
        <v>14882</v>
      </c>
      <c r="N28" s="18">
        <v>34.51</v>
      </c>
      <c r="O28" s="18">
        <f t="shared" si="6"/>
        <v>35</v>
      </c>
      <c r="P28" s="18">
        <v>0</v>
      </c>
      <c r="Q28" s="18">
        <f t="shared" si="7"/>
        <v>0</v>
      </c>
      <c r="R28" s="18">
        <v>0</v>
      </c>
      <c r="S28" s="18">
        <f t="shared" si="8"/>
        <v>0</v>
      </c>
      <c r="T28" s="4"/>
    </row>
    <row r="29" spans="1:20" s="3" customFormat="1" ht="28.5" customHeight="1">
      <c r="A29" s="15" t="s">
        <v>55</v>
      </c>
      <c r="B29" s="16" t="s">
        <v>56</v>
      </c>
      <c r="C29" s="17">
        <f t="shared" si="0"/>
        <v>54.53</v>
      </c>
      <c r="D29" s="18">
        <f t="shared" si="1"/>
        <v>55</v>
      </c>
      <c r="E29" s="17">
        <v>0</v>
      </c>
      <c r="F29" s="18">
        <f t="shared" si="2"/>
        <v>0</v>
      </c>
      <c r="G29" s="18">
        <v>0</v>
      </c>
      <c r="H29" s="18">
        <f t="shared" si="3"/>
        <v>0</v>
      </c>
      <c r="I29" s="18">
        <v>0</v>
      </c>
      <c r="J29" s="18">
        <f t="shared" si="4"/>
        <v>0</v>
      </c>
      <c r="K29" s="18">
        <v>0</v>
      </c>
      <c r="L29" s="18">
        <f t="shared" si="5"/>
        <v>0</v>
      </c>
      <c r="M29" s="18"/>
      <c r="N29" s="18">
        <v>0</v>
      </c>
      <c r="O29" s="18">
        <f t="shared" si="6"/>
        <v>0</v>
      </c>
      <c r="P29" s="18">
        <f>46.74+7.79</f>
        <v>54.53</v>
      </c>
      <c r="Q29" s="18">
        <f t="shared" si="7"/>
        <v>55</v>
      </c>
      <c r="R29" s="18">
        <v>0</v>
      </c>
      <c r="S29" s="18">
        <f t="shared" si="8"/>
        <v>0</v>
      </c>
      <c r="T29" s="4"/>
    </row>
    <row r="30" spans="1:20" s="3" customFormat="1" ht="28.5" customHeight="1">
      <c r="A30" s="15" t="s">
        <v>57</v>
      </c>
      <c r="B30" s="16" t="s">
        <v>60</v>
      </c>
      <c r="C30" s="17">
        <f t="shared" si="0"/>
        <v>556.21</v>
      </c>
      <c r="D30" s="18">
        <f t="shared" si="1"/>
        <v>556</v>
      </c>
      <c r="E30" s="17">
        <v>183.33</v>
      </c>
      <c r="F30" s="18">
        <f t="shared" si="2"/>
        <v>183</v>
      </c>
      <c r="G30" s="18">
        <v>0</v>
      </c>
      <c r="H30" s="18">
        <f t="shared" si="3"/>
        <v>0</v>
      </c>
      <c r="I30" s="18">
        <v>0</v>
      </c>
      <c r="J30" s="18">
        <f t="shared" si="4"/>
        <v>0</v>
      </c>
      <c r="K30" s="18">
        <v>189.55</v>
      </c>
      <c r="L30" s="18">
        <f t="shared" si="5"/>
        <v>190</v>
      </c>
      <c r="M30" s="18"/>
      <c r="N30" s="18">
        <v>0</v>
      </c>
      <c r="O30" s="18">
        <f t="shared" si="6"/>
        <v>0</v>
      </c>
      <c r="P30" s="18">
        <v>183.33</v>
      </c>
      <c r="Q30" s="18">
        <f t="shared" si="7"/>
        <v>183</v>
      </c>
      <c r="R30" s="18">
        <v>0</v>
      </c>
      <c r="S30" s="18">
        <f t="shared" si="8"/>
        <v>0</v>
      </c>
      <c r="T30" s="4"/>
    </row>
    <row r="31" spans="1:20" s="3" customFormat="1" ht="28.5" customHeight="1">
      <c r="A31" s="15" t="s">
        <v>58</v>
      </c>
      <c r="B31" s="16" t="s">
        <v>62</v>
      </c>
      <c r="C31" s="17">
        <f t="shared" si="0"/>
        <v>302.06</v>
      </c>
      <c r="D31" s="18">
        <f t="shared" si="1"/>
        <v>302</v>
      </c>
      <c r="E31" s="17">
        <v>43.78</v>
      </c>
      <c r="F31" s="18">
        <f t="shared" si="2"/>
        <v>44</v>
      </c>
      <c r="G31" s="18">
        <v>171.03</v>
      </c>
      <c r="H31" s="18">
        <f t="shared" si="3"/>
        <v>171</v>
      </c>
      <c r="I31" s="18">
        <v>87.25</v>
      </c>
      <c r="J31" s="18">
        <f t="shared" si="4"/>
        <v>87</v>
      </c>
      <c r="K31" s="18">
        <v>0</v>
      </c>
      <c r="L31" s="18">
        <f t="shared" si="5"/>
        <v>0</v>
      </c>
      <c r="M31" s="18"/>
      <c r="N31" s="18">
        <v>0</v>
      </c>
      <c r="O31" s="18">
        <f t="shared" si="6"/>
        <v>0</v>
      </c>
      <c r="P31" s="18">
        <v>0</v>
      </c>
      <c r="Q31" s="18">
        <f t="shared" si="7"/>
        <v>0</v>
      </c>
      <c r="R31" s="18">
        <v>0</v>
      </c>
      <c r="S31" s="18">
        <f t="shared" si="8"/>
        <v>0</v>
      </c>
      <c r="T31" s="4"/>
    </row>
    <row r="32" spans="1:20" s="3" customFormat="1" ht="28.5" customHeight="1">
      <c r="A32" s="15" t="s">
        <v>59</v>
      </c>
      <c r="B32" s="16" t="s">
        <v>66</v>
      </c>
      <c r="C32" s="17">
        <f t="shared" si="0"/>
        <v>502</v>
      </c>
      <c r="D32" s="18">
        <f t="shared" si="1"/>
        <v>502</v>
      </c>
      <c r="E32" s="17">
        <v>0</v>
      </c>
      <c r="F32" s="18">
        <f t="shared" si="2"/>
        <v>0</v>
      </c>
      <c r="G32" s="18">
        <v>0</v>
      </c>
      <c r="H32" s="18">
        <f t="shared" si="3"/>
        <v>0</v>
      </c>
      <c r="I32" s="18">
        <v>0</v>
      </c>
      <c r="J32" s="18">
        <f t="shared" si="4"/>
        <v>0</v>
      </c>
      <c r="K32" s="18">
        <v>0</v>
      </c>
      <c r="L32" s="18">
        <f t="shared" si="5"/>
        <v>0</v>
      </c>
      <c r="M32" s="18"/>
      <c r="N32" s="18">
        <v>0</v>
      </c>
      <c r="O32" s="18">
        <f t="shared" si="6"/>
        <v>0</v>
      </c>
      <c r="P32" s="18">
        <v>0</v>
      </c>
      <c r="Q32" s="18">
        <f t="shared" si="7"/>
        <v>0</v>
      </c>
      <c r="R32" s="18">
        <v>502</v>
      </c>
      <c r="S32" s="18">
        <f t="shared" si="8"/>
        <v>502</v>
      </c>
      <c r="T32" s="4"/>
    </row>
    <row r="33" spans="1:20" s="3" customFormat="1" ht="28.5" customHeight="1">
      <c r="A33" s="15" t="s">
        <v>61</v>
      </c>
      <c r="B33" s="16" t="s">
        <v>69</v>
      </c>
      <c r="C33" s="17">
        <f t="shared" si="0"/>
        <v>1091.16</v>
      </c>
      <c r="D33" s="18">
        <f t="shared" si="1"/>
        <v>1091</v>
      </c>
      <c r="E33" s="17">
        <v>0</v>
      </c>
      <c r="F33" s="18">
        <f t="shared" si="2"/>
        <v>0</v>
      </c>
      <c r="G33" s="18">
        <v>0</v>
      </c>
      <c r="H33" s="18">
        <f t="shared" si="3"/>
        <v>0</v>
      </c>
      <c r="I33" s="18">
        <f>0.31-0.31</f>
        <v>0</v>
      </c>
      <c r="J33" s="18">
        <f t="shared" si="4"/>
        <v>0</v>
      </c>
      <c r="K33" s="18">
        <f>1091.47-0.31</f>
        <v>1091.16</v>
      </c>
      <c r="L33" s="18">
        <f t="shared" si="5"/>
        <v>1091</v>
      </c>
      <c r="M33" s="18"/>
      <c r="N33" s="18">
        <v>0</v>
      </c>
      <c r="O33" s="18">
        <f t="shared" si="6"/>
        <v>0</v>
      </c>
      <c r="P33" s="18">
        <v>0</v>
      </c>
      <c r="Q33" s="18">
        <f t="shared" si="7"/>
        <v>0</v>
      </c>
      <c r="R33" s="18">
        <v>0</v>
      </c>
      <c r="S33" s="18">
        <f t="shared" si="8"/>
        <v>0</v>
      </c>
      <c r="T33" s="4"/>
    </row>
    <row r="34" spans="1:20" s="3" customFormat="1" ht="28.5" customHeight="1">
      <c r="A34" s="15" t="s">
        <v>63</v>
      </c>
      <c r="B34" s="16" t="s">
        <v>70</v>
      </c>
      <c r="C34" s="17">
        <f t="shared" si="0"/>
        <v>448.61</v>
      </c>
      <c r="D34" s="18">
        <f t="shared" si="1"/>
        <v>449</v>
      </c>
      <c r="E34" s="17">
        <v>0</v>
      </c>
      <c r="F34" s="18">
        <f t="shared" si="2"/>
        <v>0</v>
      </c>
      <c r="G34" s="18">
        <v>0</v>
      </c>
      <c r="H34" s="18">
        <f t="shared" si="3"/>
        <v>0</v>
      </c>
      <c r="I34" s="18">
        <v>0</v>
      </c>
      <c r="J34" s="18">
        <f t="shared" si="4"/>
        <v>0</v>
      </c>
      <c r="K34" s="18">
        <v>448.61</v>
      </c>
      <c r="L34" s="18">
        <f t="shared" si="5"/>
        <v>449</v>
      </c>
      <c r="M34" s="18"/>
      <c r="N34" s="18">
        <v>0</v>
      </c>
      <c r="O34" s="18">
        <f t="shared" si="6"/>
        <v>0</v>
      </c>
      <c r="P34" s="18">
        <v>0</v>
      </c>
      <c r="Q34" s="18">
        <f t="shared" si="7"/>
        <v>0</v>
      </c>
      <c r="R34" s="18">
        <v>0</v>
      </c>
      <c r="S34" s="18">
        <f t="shared" si="8"/>
        <v>0</v>
      </c>
      <c r="T34" s="4"/>
    </row>
    <row r="35" spans="1:20" s="3" customFormat="1" ht="28.5" customHeight="1">
      <c r="A35" s="15" t="s">
        <v>64</v>
      </c>
      <c r="B35" s="16" t="s">
        <v>71</v>
      </c>
      <c r="C35" s="17">
        <f t="shared" si="0"/>
        <v>35.97</v>
      </c>
      <c r="D35" s="18">
        <f t="shared" si="1"/>
        <v>36</v>
      </c>
      <c r="E35" s="17">
        <f>30.81+5.16</f>
        <v>35.97</v>
      </c>
      <c r="F35" s="18">
        <f t="shared" si="2"/>
        <v>36</v>
      </c>
      <c r="G35" s="18">
        <v>0</v>
      </c>
      <c r="H35" s="18">
        <f t="shared" si="3"/>
        <v>0</v>
      </c>
      <c r="I35" s="18">
        <v>0</v>
      </c>
      <c r="J35" s="18">
        <f t="shared" si="4"/>
        <v>0</v>
      </c>
      <c r="K35" s="18">
        <v>0</v>
      </c>
      <c r="L35" s="18">
        <f t="shared" si="5"/>
        <v>0</v>
      </c>
      <c r="M35" s="18"/>
      <c r="N35" s="18">
        <v>0</v>
      </c>
      <c r="O35" s="18">
        <f t="shared" si="6"/>
        <v>0</v>
      </c>
      <c r="P35" s="18">
        <v>0</v>
      </c>
      <c r="Q35" s="18">
        <f t="shared" si="7"/>
        <v>0</v>
      </c>
      <c r="R35" s="18">
        <v>0</v>
      </c>
      <c r="S35" s="18">
        <f t="shared" si="8"/>
        <v>0</v>
      </c>
      <c r="T35" s="4"/>
    </row>
    <row r="36" spans="1:20" s="3" customFormat="1" ht="28.5" customHeight="1">
      <c r="A36" s="15" t="s">
        <v>65</v>
      </c>
      <c r="B36" s="16" t="s">
        <v>72</v>
      </c>
      <c r="C36" s="17">
        <f t="shared" si="0"/>
        <v>3.88</v>
      </c>
      <c r="D36" s="18">
        <f t="shared" si="1"/>
        <v>4</v>
      </c>
      <c r="E36" s="17">
        <v>1.71</v>
      </c>
      <c r="F36" s="18">
        <f t="shared" si="2"/>
        <v>2</v>
      </c>
      <c r="G36" s="18">
        <v>0</v>
      </c>
      <c r="H36" s="18">
        <f t="shared" si="3"/>
        <v>0</v>
      </c>
      <c r="I36" s="18">
        <v>0</v>
      </c>
      <c r="J36" s="18">
        <f t="shared" si="4"/>
        <v>0</v>
      </c>
      <c r="K36" s="18">
        <v>0</v>
      </c>
      <c r="L36" s="18">
        <f t="shared" si="5"/>
        <v>0</v>
      </c>
      <c r="M36" s="18"/>
      <c r="N36" s="18">
        <v>0</v>
      </c>
      <c r="O36" s="18">
        <f t="shared" si="6"/>
        <v>0</v>
      </c>
      <c r="P36" s="18">
        <v>0</v>
      </c>
      <c r="Q36" s="18">
        <f t="shared" si="7"/>
        <v>0</v>
      </c>
      <c r="R36" s="18">
        <f>2.17</f>
        <v>2.17</v>
      </c>
      <c r="S36" s="18">
        <f t="shared" si="8"/>
        <v>2</v>
      </c>
      <c r="T36" s="4"/>
    </row>
    <row r="37" spans="1:20" s="3" customFormat="1" ht="28.5" customHeight="1">
      <c r="A37" s="15" t="s">
        <v>67</v>
      </c>
      <c r="B37" s="16" t="s">
        <v>73</v>
      </c>
      <c r="C37" s="17">
        <f t="shared" si="0"/>
        <v>66.61</v>
      </c>
      <c r="D37" s="18">
        <f t="shared" si="1"/>
        <v>67</v>
      </c>
      <c r="E37" s="17">
        <v>0</v>
      </c>
      <c r="F37" s="18">
        <f t="shared" si="2"/>
        <v>0</v>
      </c>
      <c r="G37" s="18">
        <v>66.61</v>
      </c>
      <c r="H37" s="18">
        <f t="shared" si="3"/>
        <v>67</v>
      </c>
      <c r="I37" s="18">
        <v>0</v>
      </c>
      <c r="J37" s="18">
        <f t="shared" si="4"/>
        <v>0</v>
      </c>
      <c r="K37" s="18">
        <v>0</v>
      </c>
      <c r="L37" s="18">
        <f t="shared" si="5"/>
        <v>0</v>
      </c>
      <c r="M37" s="18"/>
      <c r="N37" s="18">
        <v>0</v>
      </c>
      <c r="O37" s="18">
        <f t="shared" si="6"/>
        <v>0</v>
      </c>
      <c r="P37" s="18">
        <v>0</v>
      </c>
      <c r="Q37" s="18">
        <f t="shared" si="7"/>
        <v>0</v>
      </c>
      <c r="R37" s="18">
        <v>0</v>
      </c>
      <c r="S37" s="18">
        <f t="shared" si="8"/>
        <v>0</v>
      </c>
      <c r="T37" s="4"/>
    </row>
    <row r="38" spans="1:20" s="3" customFormat="1" ht="28.5" customHeight="1">
      <c r="A38" s="15" t="s">
        <v>68</v>
      </c>
      <c r="B38" s="16" t="s">
        <v>74</v>
      </c>
      <c r="C38" s="17">
        <f t="shared" si="0"/>
        <v>245</v>
      </c>
      <c r="D38" s="18">
        <f t="shared" si="1"/>
        <v>245</v>
      </c>
      <c r="E38" s="17">
        <v>79.23</v>
      </c>
      <c r="F38" s="18">
        <f t="shared" si="2"/>
        <v>79</v>
      </c>
      <c r="G38" s="18">
        <v>0</v>
      </c>
      <c r="H38" s="18">
        <f t="shared" si="3"/>
        <v>0</v>
      </c>
      <c r="I38" s="18">
        <v>94.14</v>
      </c>
      <c r="J38" s="18">
        <f t="shared" si="4"/>
        <v>94</v>
      </c>
      <c r="K38" s="18">
        <v>71.63</v>
      </c>
      <c r="L38" s="18">
        <f t="shared" si="5"/>
        <v>72</v>
      </c>
      <c r="M38" s="18"/>
      <c r="N38" s="18">
        <v>0</v>
      </c>
      <c r="O38" s="18">
        <f t="shared" si="6"/>
        <v>0</v>
      </c>
      <c r="P38" s="18">
        <v>0</v>
      </c>
      <c r="Q38" s="18">
        <f t="shared" si="7"/>
        <v>0</v>
      </c>
      <c r="R38" s="18">
        <v>0</v>
      </c>
      <c r="S38" s="18">
        <f t="shared" si="8"/>
        <v>0</v>
      </c>
      <c r="T38" s="4"/>
    </row>
    <row r="39" spans="1:20" s="3" customFormat="1" ht="28.5" customHeight="1">
      <c r="A39" s="25" t="s">
        <v>81</v>
      </c>
      <c r="B39" s="24"/>
      <c r="C39" s="19">
        <f>SUM(C6:C38)</f>
        <v>88766.01000000002</v>
      </c>
      <c r="D39" s="20">
        <f>SUM(D6:D38)</f>
        <v>88768</v>
      </c>
      <c r="E39" s="21">
        <f>SUM(E6:E38)</f>
        <v>13253.579999999998</v>
      </c>
      <c r="F39" s="20">
        <f>SUM(F6:F38)</f>
        <v>13252</v>
      </c>
      <c r="G39" s="20">
        <f aca="true" t="shared" si="9" ref="G39:S39">SUM(G6:G38)</f>
        <v>2042.3199999999997</v>
      </c>
      <c r="H39" s="20">
        <f t="shared" si="9"/>
        <v>2044</v>
      </c>
      <c r="I39" s="20">
        <f>SUM(I6:I38)</f>
        <v>4223.280000000001</v>
      </c>
      <c r="J39" s="20">
        <f>SUM(J6:J38)</f>
        <v>4224</v>
      </c>
      <c r="K39" s="20">
        <f>SUM(K6:K38)</f>
        <v>21662.100000000002</v>
      </c>
      <c r="L39" s="20">
        <f>SUM(L6:L38)</f>
        <v>21662</v>
      </c>
      <c r="M39" s="20">
        <f>SUM(M6:M38)</f>
        <v>21154</v>
      </c>
      <c r="N39" s="20">
        <f t="shared" si="9"/>
        <v>9413.52</v>
      </c>
      <c r="O39" s="20">
        <f t="shared" si="9"/>
        <v>9415</v>
      </c>
      <c r="P39" s="20">
        <f t="shared" si="9"/>
        <v>8981.510000000002</v>
      </c>
      <c r="Q39" s="20">
        <f t="shared" si="9"/>
        <v>8982</v>
      </c>
      <c r="R39" s="20">
        <f t="shared" si="9"/>
        <v>8035.700000000001</v>
      </c>
      <c r="S39" s="20">
        <f t="shared" si="9"/>
        <v>8035</v>
      </c>
      <c r="T39" s="4"/>
    </row>
  </sheetData>
  <mergeCells count="18">
    <mergeCell ref="H4:H5"/>
    <mergeCell ref="J4:J5"/>
    <mergeCell ref="A4:A5"/>
    <mergeCell ref="B4:B5"/>
    <mergeCell ref="D4:D5"/>
    <mergeCell ref="E4:E5"/>
    <mergeCell ref="G4:G5"/>
    <mergeCell ref="I4:I5"/>
    <mergeCell ref="A2:S2"/>
    <mergeCell ref="S4:S5"/>
    <mergeCell ref="R4:R5"/>
    <mergeCell ref="A39:B39"/>
    <mergeCell ref="O4:O5"/>
    <mergeCell ref="Q4:Q5"/>
    <mergeCell ref="K4:M4"/>
    <mergeCell ref="N4:N5"/>
    <mergeCell ref="P4:P5"/>
    <mergeCell ref="F4:F5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gq_fu</cp:lastModifiedBy>
  <cp:lastPrinted>2017-11-23T12:07:10Z</cp:lastPrinted>
  <dcterms:created xsi:type="dcterms:W3CDTF">2017-07-28T04:40:55Z</dcterms:created>
  <dcterms:modified xsi:type="dcterms:W3CDTF">2017-12-11T06:46:04Z</dcterms:modified>
  <cp:category/>
  <cp:version/>
  <cp:contentType/>
  <cp:contentStatus/>
</cp:coreProperties>
</file>